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42DBBFC-F14B-459E-9E3B-F4679514D0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ОРОНКА МАРКЕТИНГА" sheetId="5" r:id="rId1"/>
  </sheets>
  <calcPr calcId="181029"/>
</workbook>
</file>

<file path=xl/calcChain.xml><?xml version="1.0" encoding="utf-8"?>
<calcChain xmlns="http://schemas.openxmlformats.org/spreadsheetml/2006/main">
  <c r="R46" i="5" l="1"/>
  <c r="R47" i="5" s="1"/>
  <c r="B7" i="5"/>
  <c r="L11" i="5"/>
  <c r="L13" i="5"/>
  <c r="L15" i="5"/>
  <c r="L17" i="5"/>
  <c r="L19" i="5"/>
  <c r="L21" i="5"/>
  <c r="L23" i="5"/>
  <c r="L25" i="5"/>
  <c r="L27" i="5"/>
  <c r="L29" i="5"/>
  <c r="L31" i="5"/>
  <c r="L33" i="5"/>
  <c r="L35" i="5"/>
  <c r="L37" i="5"/>
  <c r="L39" i="5"/>
  <c r="L41" i="5"/>
  <c r="L43" i="5"/>
  <c r="L45" i="5"/>
  <c r="L9" i="5"/>
  <c r="G11" i="5"/>
  <c r="J11" i="5" s="1"/>
  <c r="J13" i="5"/>
  <c r="J15" i="5"/>
  <c r="J21" i="5"/>
  <c r="J23" i="5"/>
  <c r="J25" i="5"/>
  <c r="J27" i="5"/>
  <c r="J29" i="5"/>
  <c r="J31" i="5"/>
  <c r="J33" i="5"/>
  <c r="J35" i="5"/>
  <c r="J37" i="5"/>
  <c r="J39" i="5"/>
  <c r="J41" i="5"/>
  <c r="J43" i="5"/>
  <c r="J45" i="5"/>
  <c r="D45" i="5"/>
  <c r="G45" i="5" s="1"/>
  <c r="M45" i="5" s="1"/>
  <c r="N45" i="5" s="1"/>
  <c r="P45" i="5" s="1"/>
  <c r="Q45" i="5" s="1"/>
  <c r="D43" i="5"/>
  <c r="G43" i="5" s="1"/>
  <c r="M43" i="5" s="1"/>
  <c r="N43" i="5" s="1"/>
  <c r="P43" i="5" s="1"/>
  <c r="Q43" i="5" s="1"/>
  <c r="D41" i="5"/>
  <c r="G41" i="5" s="1"/>
  <c r="M41" i="5" s="1"/>
  <c r="N41" i="5" s="1"/>
  <c r="P41" i="5" s="1"/>
  <c r="Q41" i="5" s="1"/>
  <c r="D39" i="5"/>
  <c r="G39" i="5" s="1"/>
  <c r="M39" i="5" s="1"/>
  <c r="N39" i="5" s="1"/>
  <c r="P39" i="5" s="1"/>
  <c r="Q39" i="5" s="1"/>
  <c r="D37" i="5"/>
  <c r="G37" i="5" s="1"/>
  <c r="M37" i="5" s="1"/>
  <c r="N37" i="5" s="1"/>
  <c r="P37" i="5" s="1"/>
  <c r="Q37" i="5" s="1"/>
  <c r="D35" i="5"/>
  <c r="G35" i="5" s="1"/>
  <c r="M35" i="5" s="1"/>
  <c r="N35" i="5" s="1"/>
  <c r="P35" i="5" s="1"/>
  <c r="Q35" i="5" s="1"/>
  <c r="D33" i="5"/>
  <c r="G33" i="5" s="1"/>
  <c r="M33" i="5" s="1"/>
  <c r="N33" i="5" s="1"/>
  <c r="P33" i="5" s="1"/>
  <c r="Q33" i="5" s="1"/>
  <c r="D31" i="5"/>
  <c r="G31" i="5" s="1"/>
  <c r="M31" i="5" s="1"/>
  <c r="N31" i="5" s="1"/>
  <c r="P31" i="5" s="1"/>
  <c r="Q31" i="5" s="1"/>
  <c r="D29" i="5"/>
  <c r="G29" i="5" s="1"/>
  <c r="M29" i="5" s="1"/>
  <c r="N29" i="5" s="1"/>
  <c r="P29" i="5" s="1"/>
  <c r="Q29" i="5" s="1"/>
  <c r="D27" i="5"/>
  <c r="G27" i="5" s="1"/>
  <c r="M27" i="5" s="1"/>
  <c r="N27" i="5" s="1"/>
  <c r="P27" i="5" s="1"/>
  <c r="Q27" i="5" s="1"/>
  <c r="D25" i="5"/>
  <c r="G25" i="5" s="1"/>
  <c r="M25" i="5" s="1"/>
  <c r="N25" i="5" s="1"/>
  <c r="P25" i="5" s="1"/>
  <c r="Q25" i="5" s="1"/>
  <c r="D23" i="5"/>
  <c r="G23" i="5" s="1"/>
  <c r="M23" i="5" s="1"/>
  <c r="N23" i="5" s="1"/>
  <c r="P23" i="5" s="1"/>
  <c r="Q23" i="5" s="1"/>
  <c r="D21" i="5"/>
  <c r="G21" i="5" s="1"/>
  <c r="M21" i="5" s="1"/>
  <c r="N21" i="5" s="1"/>
  <c r="P21" i="5" s="1"/>
  <c r="Q21" i="5" s="1"/>
  <c r="D19" i="5"/>
  <c r="G19" i="5" s="1"/>
  <c r="M19" i="5" s="1"/>
  <c r="N19" i="5" s="1"/>
  <c r="P19" i="5" s="1"/>
  <c r="Q19" i="5" s="1"/>
  <c r="D17" i="5"/>
  <c r="G17" i="5" s="1"/>
  <c r="M17" i="5" s="1"/>
  <c r="N17" i="5" s="1"/>
  <c r="P17" i="5" s="1"/>
  <c r="Q17" i="5" s="1"/>
  <c r="D15" i="5"/>
  <c r="G15" i="5" s="1"/>
  <c r="M15" i="5" s="1"/>
  <c r="N15" i="5" s="1"/>
  <c r="P15" i="5" s="1"/>
  <c r="Q15" i="5" s="1"/>
  <c r="D13" i="5"/>
  <c r="G13" i="5" s="1"/>
  <c r="M13" i="5" s="1"/>
  <c r="N13" i="5" s="1"/>
  <c r="P13" i="5" s="1"/>
  <c r="Q13" i="5" s="1"/>
  <c r="D11" i="5"/>
  <c r="D9" i="5"/>
  <c r="M7" i="5"/>
  <c r="N7" i="5" s="1"/>
  <c r="P7" i="5" s="1"/>
  <c r="Q7" i="5" s="1"/>
  <c r="U47" i="5" s="1"/>
  <c r="D7" i="5"/>
  <c r="C7" i="5" s="1"/>
  <c r="J19" i="5" l="1"/>
  <c r="J17" i="5"/>
  <c r="M11" i="5"/>
  <c r="N11" i="5" s="1"/>
  <c r="P11" i="5" s="1"/>
  <c r="Q11" i="5" s="1"/>
  <c r="T47" i="5"/>
  <c r="G9" i="5"/>
  <c r="J9" i="5" s="1"/>
  <c r="M9" i="5" l="1"/>
  <c r="N9" i="5" l="1"/>
  <c r="P9" i="5" l="1"/>
  <c r="Q9" i="5" l="1"/>
</calcChain>
</file>

<file path=xl/sharedStrings.xml><?xml version="1.0" encoding="utf-8"?>
<sst xmlns="http://schemas.openxmlformats.org/spreadsheetml/2006/main" count="83" uniqueCount="63">
  <si>
    <t>Информирование (охват - просмотры, в год)</t>
  </si>
  <si>
    <t>Привлечение (переход в точку контакта - сайт)</t>
  </si>
  <si>
    <t>Квалификация лида</t>
  </si>
  <si>
    <t>Активация</t>
  </si>
  <si>
    <t>Удержание</t>
  </si>
  <si>
    <t>Сделка</t>
  </si>
  <si>
    <t>Виральность</t>
  </si>
  <si>
    <t>Целевое действие</t>
  </si>
  <si>
    <t>Информирование в каналах привлечения (охват/просмотры/переходы)</t>
  </si>
  <si>
    <t>Использование калькулятора расчета</t>
  </si>
  <si>
    <t>Отправил заявку в форме калькулятора</t>
  </si>
  <si>
    <t>Отправил заявку в форме "Напишите нам"</t>
  </si>
  <si>
    <t>Отправил заявку в форме "Оставить заявку"</t>
  </si>
  <si>
    <t>Проведение встречи-демонстрации</t>
  </si>
  <si>
    <t>Оффер и дорожная карта внедрения</t>
  </si>
  <si>
    <t>Продажа рабочей версии продукта на 100 пользователей</t>
  </si>
  <si>
    <t>Продажа продукта на всех пользователей</t>
  </si>
  <si>
    <t>Цель</t>
  </si>
  <si>
    <t>Дать "примерить" покупку по бюджету. Получить сведения о среднем кол-ве пользователей на которое делают расчет</t>
  </si>
  <si>
    <t>Получить лид в отдел продаж</t>
  </si>
  <si>
    <t>Дать "примерить" продукт через демонстрацию</t>
  </si>
  <si>
    <t>Показать понятный способ решения задачи клиента</t>
  </si>
  <si>
    <t>Дать без риска протестировать продукт на маленькой выборке пользователей</t>
  </si>
  <si>
    <t>Зайти в клиента с целью последующей раскатки на всех пользователей</t>
  </si>
  <si>
    <t>Получение целевой выручки с клиента</t>
  </si>
  <si>
    <t>Целевые показатели совокупно за год</t>
  </si>
  <si>
    <t>Конверсии</t>
  </si>
  <si>
    <t>SEO сайт</t>
  </si>
  <si>
    <t>Конверсии канала</t>
  </si>
  <si>
    <t>TG канал</t>
  </si>
  <si>
    <t>Участие в конференциях</t>
  </si>
  <si>
    <t>Участие со стендом на 4х конференциях/выставках</t>
  </si>
  <si>
    <t>Выступление на 6 конференциях</t>
  </si>
  <si>
    <t xml:space="preserve">Social Selling через личные блоги менеджеров или медийного лица </t>
  </si>
  <si>
    <t>Выпуск материалов в СМИ</t>
  </si>
  <si>
    <t>Контекстная реклама в Яндекс Директ</t>
  </si>
  <si>
    <t>Работа с базами ЛПР (прямые продажи)</t>
  </si>
  <si>
    <t>Баннер в обзоре  в канале 1</t>
  </si>
  <si>
    <t>Митап по теме продукта с действующими клиентами</t>
  </si>
  <si>
    <t>Мероприятие для прессы - презентация продукта</t>
  </si>
  <si>
    <t>Канал 2</t>
  </si>
  <si>
    <t>Канал 3</t>
  </si>
  <si>
    <t>Участие в 2х обзорах Канал 4 (интервью, рассказ о продукте)</t>
  </si>
  <si>
    <t>Канал 5</t>
  </si>
  <si>
    <t>Email рассылка по базам СRМ</t>
  </si>
  <si>
    <t>Продажи через партнеров</t>
  </si>
  <si>
    <t>Размещение в отраслевом издании "Издание"</t>
  </si>
  <si>
    <t>ВОРОНКА ДЛЯ КОНЕЧНЫХ КЛИЕНТОВ на примере B2B ИТ продукта</t>
  </si>
  <si>
    <t>Привлечь в точку контакта (сайт www...)</t>
  </si>
  <si>
    <t>Просмотр видео в разделе "Раздел 1" на 50%</t>
  </si>
  <si>
    <t>Просмотр видео в разделе "Раздел 2" на 50%</t>
  </si>
  <si>
    <t>показать все преимущества продукта в случае миграции</t>
  </si>
  <si>
    <t>показать все преимущества продукта по функиональности</t>
  </si>
  <si>
    <t>Портрет лида: свыше 1000 потенциальных пользователей в компании, выручка компании свыше 1 млрд. руб.</t>
  </si>
  <si>
    <t>Пилот/Демостенд</t>
  </si>
  <si>
    <t>ЦЕЛЕВАЯ СТОИМОСТЬ ПРОДУКТА ЗА ПОЛЬЗОВАТЕЛЯ</t>
  </si>
  <si>
    <t>ЦЕЛЕВАЯ ВЫРУЧКА при продаже на 100 пользователей</t>
  </si>
  <si>
    <t>Стоимость лида</t>
  </si>
  <si>
    <t>Стоимость квалифицированного лида</t>
  </si>
  <si>
    <t>Бюджет канала (бюджет приведен в качестве примера и не являеься руководством к действию)</t>
  </si>
  <si>
    <t>ЦЕЛЕВАЯ ВЫРУЧКА при раскатке ПО еще на  900 пользователей</t>
  </si>
  <si>
    <t>Этап воронки</t>
  </si>
  <si>
    <t>Стоимость платящего пользователя (для корректного расчета к затратам на маркетинг добавить затраты на продажи)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</si>
</sst>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₽-19]"/>
    <numFmt numFmtId="165" formatCode="#,##0.00\ &quot;₽&quot;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b/>
      <i/>
      <sz val="11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C7C7"/>
        <bgColor rgb="FFFFC7C7"/>
      </patternFill>
    </fill>
    <fill>
      <patternFill patternType="solid">
        <fgColor rgb="FFDDC9FF"/>
        <bgColor rgb="FFDDC9FF"/>
      </patternFill>
    </fill>
  </fills>
  <borders count="15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</borders>
  <cellStyleXfs count="3">
    <xf numFmtId="0" fontId="0" fillId="0" borderId="0"/>
    <xf numFmtId="9" fontId="5" fillId="2" borderId="0" applyFont="0" applyFill="0" applyBorder="0"/>
    <xf numFmtId="43" fontId="5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" fontId="0" fillId="8" borderId="3" xfId="0" applyNumberForma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" fontId="0" fillId="6" borderId="2" xfId="0" applyNumberForma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9" fontId="2" fillId="0" borderId="4" xfId="1" applyNumberFormat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0" fillId="0" borderId="4" xfId="0" applyNumberFormat="1" applyFill="1" applyBorder="1" applyAlignment="1">
      <alignment horizontal="center" vertical="center" wrapText="1"/>
    </xf>
    <xf numFmtId="9" fontId="4" fillId="0" borderId="0" xfId="1" applyFont="1" applyFill="1"/>
    <xf numFmtId="0" fontId="0" fillId="0" borderId="10" xfId="0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3" fontId="6" fillId="0" borderId="4" xfId="2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1325714</xdr:colOff>
      <xdr:row>4</xdr:row>
      <xdr:rowOff>435598</xdr:rowOff>
    </xdr:from>
    <xdr:to>
      <xdr:col>14</xdr:col>
      <xdr:colOff>192241</xdr:colOff>
      <xdr:row>4</xdr:row>
      <xdr:rowOff>435598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>
          <a:cxnSpLocks/>
        </xdr:cNvCxnSpPr>
      </xdr:nvCxnSpPr>
      <xdr:spPr bwMode="auto">
        <a:xfrm flipV="1">
          <a:off x="17920679" y="2528415"/>
          <a:ext cx="462970" cy="0"/>
        </a:xfrm>
        <a:prstGeom prst="line">
          <a:avLst/>
        </a:prstGeom>
        <a:ln w="19049" cap="flat" cmpd="sng" algn="ctr">
          <a:solidFill>
            <a:schemeClr val="tx1"/>
          </a:solidFill>
          <a:prstDash val="solid"/>
          <a:miter lim="800000"/>
          <a:headEnd type="arrow" len="med"/>
          <a:tailEnd type="arrow" len="med"/>
        </a:ln>
      </xdr:spPr>
      <xdr:style>
        <a:lnRef idx="1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1085468</xdr:colOff>
      <xdr:row>0</xdr:row>
      <xdr:rowOff>1478283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60E2997-CF83-4E66-ADF7-D6EC0D8B6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5151" cy="14782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SUS" id="{FF110994-DB3A-1C94-607F-960077D67F89}"/>
  <person displayName="Анна Полякова" id="{A1CF2C01-672E-AA13-46A7-86C7B700B3E6}" userId="1363840628" providerId="Teamlab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/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8"/>
  <sheetViews>
    <sheetView tabSelected="1" zoomScale="71" zoomScaleNormal="71" workbookViewId="0">
      <pane xSplit="1" ySplit="8" topLeftCell="B9" activePane="bottomRight" state="frozen"/>
      <selection pane="topRight"/>
      <selection pane="bottomLeft"/>
      <selection pane="bottomRight" activeCell="U52" sqref="U52"/>
    </sheetView>
  </sheetViews>
  <sheetFormatPr defaultRowHeight="15" x14ac:dyDescent="0.25"/>
  <cols>
    <col min="1" max="1" width="32.140625" style="1" customWidth="1"/>
    <col min="2" max="2" width="32.140625" style="69" customWidth="1"/>
    <col min="3" max="3" width="32.85546875" style="1" customWidth="1"/>
    <col min="4" max="4" width="21.42578125" style="1" customWidth="1"/>
    <col min="5" max="5" width="24.28515625" style="1" customWidth="1"/>
    <col min="6" max="8" width="23.42578125" style="1" customWidth="1"/>
    <col min="9" max="10" width="25.5703125" style="1" customWidth="1"/>
    <col min="11" max="11" width="18.42578125" style="1" bestFit="1"/>
    <col min="12" max="12" width="25.85546875" style="1" customWidth="1"/>
    <col min="13" max="14" width="23.85546875" style="1" customWidth="1"/>
    <col min="15" max="15" width="25.28515625" style="1" customWidth="1"/>
    <col min="16" max="16" width="22.140625" style="1" customWidth="1"/>
    <col min="17" max="18" width="22" style="1" customWidth="1"/>
    <col min="19" max="19" width="22" style="39" customWidth="1"/>
    <col min="20" max="20" width="23.5703125" style="1" customWidth="1"/>
    <col min="21" max="21" width="21.28515625" style="1" customWidth="1"/>
    <col min="22" max="16384" width="9.140625" style="1"/>
  </cols>
  <sheetData>
    <row r="1" spans="1:19" ht="141" customHeight="1" x14ac:dyDescent="0.25"/>
    <row r="2" spans="1:19" ht="64.5" customHeight="1" x14ac:dyDescent="0.25">
      <c r="A2" s="34" t="s">
        <v>47</v>
      </c>
      <c r="B2" s="70"/>
    </row>
    <row r="3" spans="1:19" x14ac:dyDescent="0.25">
      <c r="Q3" s="2"/>
      <c r="R3" s="38"/>
      <c r="S3" s="40"/>
    </row>
    <row r="4" spans="1:19" ht="30" x14ac:dyDescent="0.25">
      <c r="A4" s="80" t="s">
        <v>61</v>
      </c>
      <c r="B4" s="84" t="s">
        <v>59</v>
      </c>
      <c r="C4" s="4" t="s">
        <v>0</v>
      </c>
      <c r="D4" s="107" t="s">
        <v>1</v>
      </c>
      <c r="E4" s="107"/>
      <c r="F4" s="107"/>
      <c r="G4" s="107"/>
      <c r="H4" s="107"/>
      <c r="I4" s="108"/>
      <c r="J4" s="83" t="s">
        <v>57</v>
      </c>
      <c r="K4" s="53" t="s">
        <v>2</v>
      </c>
      <c r="L4" s="83" t="s">
        <v>58</v>
      </c>
      <c r="M4" s="49" t="s">
        <v>3</v>
      </c>
      <c r="N4" s="109" t="s">
        <v>4</v>
      </c>
      <c r="O4" s="110"/>
      <c r="P4" s="5" t="s">
        <v>5</v>
      </c>
      <c r="Q4" s="61" t="s">
        <v>6</v>
      </c>
      <c r="R4" s="87" t="s">
        <v>62</v>
      </c>
      <c r="S4" s="41"/>
    </row>
    <row r="5" spans="1:19" ht="45" x14ac:dyDescent="0.25">
      <c r="A5" s="79" t="s">
        <v>7</v>
      </c>
      <c r="B5" s="85"/>
      <c r="C5" s="7" t="s">
        <v>8</v>
      </c>
      <c r="D5" s="36" t="s">
        <v>49</v>
      </c>
      <c r="E5" s="36" t="s">
        <v>50</v>
      </c>
      <c r="F5" s="36" t="s">
        <v>9</v>
      </c>
      <c r="G5" s="8" t="s">
        <v>10</v>
      </c>
      <c r="H5" s="8" t="s">
        <v>11</v>
      </c>
      <c r="I5" s="18" t="s">
        <v>12</v>
      </c>
      <c r="J5" s="83"/>
      <c r="K5" s="111" t="s">
        <v>53</v>
      </c>
      <c r="L5" s="83"/>
      <c r="M5" s="50" t="s">
        <v>13</v>
      </c>
      <c r="N5" s="9" t="s">
        <v>14</v>
      </c>
      <c r="O5" s="37" t="s">
        <v>54</v>
      </c>
      <c r="P5" s="10" t="s">
        <v>15</v>
      </c>
      <c r="Q5" s="62" t="s">
        <v>16</v>
      </c>
      <c r="R5" s="88"/>
      <c r="S5" s="42"/>
    </row>
    <row r="6" spans="1:19" ht="90" x14ac:dyDescent="0.25">
      <c r="A6" s="6" t="s">
        <v>17</v>
      </c>
      <c r="B6" s="86"/>
      <c r="C6" s="35" t="s">
        <v>48</v>
      </c>
      <c r="D6" s="36" t="s">
        <v>51</v>
      </c>
      <c r="E6" s="36" t="s">
        <v>52</v>
      </c>
      <c r="F6" s="36" t="s">
        <v>18</v>
      </c>
      <c r="G6" s="8" t="s">
        <v>19</v>
      </c>
      <c r="H6" s="8" t="s">
        <v>19</v>
      </c>
      <c r="I6" s="18" t="s">
        <v>19</v>
      </c>
      <c r="J6" s="83"/>
      <c r="K6" s="112"/>
      <c r="L6" s="83"/>
      <c r="M6" s="11" t="s">
        <v>20</v>
      </c>
      <c r="N6" s="9" t="s">
        <v>21</v>
      </c>
      <c r="O6" s="9" t="s">
        <v>22</v>
      </c>
      <c r="P6" s="10" t="s">
        <v>23</v>
      </c>
      <c r="Q6" s="62" t="s">
        <v>24</v>
      </c>
      <c r="R6" s="89"/>
      <c r="S6" s="42"/>
    </row>
    <row r="7" spans="1:19" ht="30" x14ac:dyDescent="0.25">
      <c r="A7" s="3" t="s">
        <v>25</v>
      </c>
      <c r="B7" s="71">
        <f>SUM(B8:B46)</f>
        <v>7800000</v>
      </c>
      <c r="C7" s="12">
        <f>(D7*100)/3</f>
        <v>1288888.8888888888</v>
      </c>
      <c r="D7" s="113">
        <f>(G7*100)/1.5</f>
        <v>38666.666666666664</v>
      </c>
      <c r="E7" s="113"/>
      <c r="F7" s="113"/>
      <c r="G7" s="114">
        <v>580</v>
      </c>
      <c r="H7" s="114"/>
      <c r="I7" s="114"/>
      <c r="J7" s="54"/>
      <c r="K7" s="55"/>
      <c r="L7" s="55"/>
      <c r="M7" s="14">
        <f>G7*M8</f>
        <v>58</v>
      </c>
      <c r="N7" s="115">
        <f>M7/2</f>
        <v>29</v>
      </c>
      <c r="O7" s="116"/>
      <c r="P7" s="13">
        <f>N7*0.4</f>
        <v>11.600000000000001</v>
      </c>
      <c r="Q7" s="16">
        <f>P7*0.6</f>
        <v>6.9600000000000009</v>
      </c>
      <c r="R7" s="65"/>
      <c r="S7" s="43"/>
    </row>
    <row r="8" spans="1:19" x14ac:dyDescent="0.25">
      <c r="A8" s="3" t="s">
        <v>26</v>
      </c>
      <c r="B8" s="71"/>
      <c r="C8" s="15">
        <v>1</v>
      </c>
      <c r="D8" s="117">
        <v>0.03</v>
      </c>
      <c r="E8" s="114"/>
      <c r="F8" s="118"/>
      <c r="G8" s="119">
        <v>1.4999999999999999E-2</v>
      </c>
      <c r="H8" s="114"/>
      <c r="I8" s="114"/>
      <c r="J8" s="54"/>
      <c r="K8" s="55"/>
      <c r="L8" s="55"/>
      <c r="M8" s="51">
        <v>0.1</v>
      </c>
      <c r="N8" s="117">
        <v>0.5</v>
      </c>
      <c r="O8" s="116"/>
      <c r="P8" s="15">
        <v>0.4</v>
      </c>
      <c r="Q8" s="17">
        <v>0.6</v>
      </c>
      <c r="R8" s="66"/>
      <c r="S8" s="44"/>
    </row>
    <row r="9" spans="1:19" x14ac:dyDescent="0.25">
      <c r="A9" s="6" t="s">
        <v>27</v>
      </c>
      <c r="B9" s="72">
        <v>600000</v>
      </c>
      <c r="C9" s="7">
        <v>120000</v>
      </c>
      <c r="D9" s="90">
        <f>C9*D10</f>
        <v>3600</v>
      </c>
      <c r="E9" s="91"/>
      <c r="F9" s="92"/>
      <c r="G9" s="90">
        <f>D9*G10</f>
        <v>54</v>
      </c>
      <c r="H9" s="91"/>
      <c r="I9" s="91"/>
      <c r="J9" s="77">
        <f>B9/G9</f>
        <v>11111.111111111111</v>
      </c>
      <c r="K9" s="56"/>
      <c r="L9" s="77">
        <f>B9/M9</f>
        <v>111111.11111111111</v>
      </c>
      <c r="M9" s="52">
        <f>G9*M10</f>
        <v>5.4</v>
      </c>
      <c r="N9" s="93">
        <f>M9*N10</f>
        <v>2.7</v>
      </c>
      <c r="O9" s="104"/>
      <c r="P9" s="19">
        <f>N9*P10</f>
        <v>1.08</v>
      </c>
      <c r="Q9" s="63">
        <f>P9*Q10</f>
        <v>0.64800000000000002</v>
      </c>
      <c r="R9" s="67"/>
      <c r="S9" s="45"/>
    </row>
    <row r="10" spans="1:19" x14ac:dyDescent="0.25">
      <c r="A10" s="20" t="s">
        <v>28</v>
      </c>
      <c r="B10" s="73"/>
      <c r="C10" s="21"/>
      <c r="D10" s="95">
        <v>0.03</v>
      </c>
      <c r="E10" s="105"/>
      <c r="F10" s="106"/>
      <c r="G10" s="98">
        <v>1.4999999999999999E-2</v>
      </c>
      <c r="H10" s="105"/>
      <c r="I10" s="105"/>
      <c r="J10" s="77"/>
      <c r="K10" s="57"/>
      <c r="L10" s="77"/>
      <c r="M10" s="26">
        <v>0.1</v>
      </c>
      <c r="N10" s="95">
        <v>0.5</v>
      </c>
      <c r="O10" s="106"/>
      <c r="P10" s="23">
        <v>0.4</v>
      </c>
      <c r="Q10" s="22">
        <v>0.6</v>
      </c>
      <c r="R10" s="58"/>
      <c r="S10" s="46"/>
    </row>
    <row r="11" spans="1:19" x14ac:dyDescent="0.25">
      <c r="A11" s="6" t="s">
        <v>29</v>
      </c>
      <c r="B11" s="72">
        <v>100000</v>
      </c>
      <c r="C11" s="7">
        <v>1000</v>
      </c>
      <c r="D11" s="90">
        <f>C11*D12</f>
        <v>30</v>
      </c>
      <c r="E11" s="91"/>
      <c r="F11" s="92"/>
      <c r="G11" s="90">
        <f>D11*G12</f>
        <v>3.9000000000000004</v>
      </c>
      <c r="H11" s="91"/>
      <c r="I11" s="91"/>
      <c r="J11" s="77">
        <f t="shared" ref="J11:J45" si="0">B11/G11</f>
        <v>25641.025641025637</v>
      </c>
      <c r="K11" s="56"/>
      <c r="L11" s="77">
        <f t="shared" ref="L11:L45" si="1">B11/M11</f>
        <v>256410.25641025638</v>
      </c>
      <c r="M11" s="24">
        <f>G11*M12</f>
        <v>0.39000000000000007</v>
      </c>
      <c r="N11" s="93">
        <f>M11*N12</f>
        <v>0.19500000000000003</v>
      </c>
      <c r="O11" s="94"/>
      <c r="P11" s="19">
        <f>N11*P12</f>
        <v>7.8000000000000014E-2</v>
      </c>
      <c r="Q11" s="63">
        <f>P11*Q12</f>
        <v>4.6800000000000008E-2</v>
      </c>
      <c r="R11" s="67"/>
      <c r="S11" s="45"/>
    </row>
    <row r="12" spans="1:19" x14ac:dyDescent="0.25">
      <c r="A12" s="20" t="s">
        <v>28</v>
      </c>
      <c r="B12" s="74"/>
      <c r="C12" s="25"/>
      <c r="D12" s="95">
        <v>0.03</v>
      </c>
      <c r="E12" s="96"/>
      <c r="F12" s="97"/>
      <c r="G12" s="98">
        <v>0.13</v>
      </c>
      <c r="H12" s="99"/>
      <c r="I12" s="99"/>
      <c r="J12" s="77"/>
      <c r="K12" s="57"/>
      <c r="L12" s="77"/>
      <c r="M12" s="26">
        <v>0.1</v>
      </c>
      <c r="N12" s="95">
        <v>0.5</v>
      </c>
      <c r="O12" s="97"/>
      <c r="P12" s="27">
        <v>0.4</v>
      </c>
      <c r="Q12" s="22">
        <v>0.6</v>
      </c>
      <c r="R12" s="58"/>
      <c r="S12" s="46"/>
    </row>
    <row r="13" spans="1:19" x14ac:dyDescent="0.25">
      <c r="A13" s="6" t="s">
        <v>37</v>
      </c>
      <c r="B13" s="72">
        <v>200000</v>
      </c>
      <c r="C13" s="7">
        <v>60000</v>
      </c>
      <c r="D13" s="90">
        <f>C13*D14</f>
        <v>3000</v>
      </c>
      <c r="E13" s="91"/>
      <c r="F13" s="92"/>
      <c r="G13" s="90">
        <f>D13*G14</f>
        <v>45</v>
      </c>
      <c r="H13" s="91"/>
      <c r="I13" s="91"/>
      <c r="J13" s="77">
        <f t="shared" si="0"/>
        <v>4444.4444444444443</v>
      </c>
      <c r="K13" s="56"/>
      <c r="L13" s="77">
        <f t="shared" si="1"/>
        <v>44444.444444444445</v>
      </c>
      <c r="M13" s="24">
        <f>G13*M14</f>
        <v>4.5</v>
      </c>
      <c r="N13" s="93">
        <f>M13*N14</f>
        <v>2.25</v>
      </c>
      <c r="O13" s="94"/>
      <c r="P13" s="19">
        <f>N13*P14</f>
        <v>0.9</v>
      </c>
      <c r="Q13" s="63">
        <f>P13*Q14</f>
        <v>0.54</v>
      </c>
      <c r="R13" s="67"/>
      <c r="S13" s="45"/>
    </row>
    <row r="14" spans="1:19" x14ac:dyDescent="0.25">
      <c r="A14" s="20" t="s">
        <v>28</v>
      </c>
      <c r="B14" s="74"/>
      <c r="C14" s="25"/>
      <c r="D14" s="95">
        <v>0.05</v>
      </c>
      <c r="E14" s="96"/>
      <c r="F14" s="97"/>
      <c r="G14" s="98">
        <v>1.4999999999999999E-2</v>
      </c>
      <c r="H14" s="99"/>
      <c r="I14" s="99"/>
      <c r="J14" s="77"/>
      <c r="K14" s="57"/>
      <c r="L14" s="77"/>
      <c r="M14" s="26">
        <v>0.1</v>
      </c>
      <c r="N14" s="95">
        <v>0.5</v>
      </c>
      <c r="O14" s="97"/>
      <c r="P14" s="27">
        <v>0.4</v>
      </c>
      <c r="Q14" s="22">
        <v>0.6</v>
      </c>
      <c r="R14" s="58"/>
      <c r="S14" s="46"/>
    </row>
    <row r="15" spans="1:19" ht="30" x14ac:dyDescent="0.25">
      <c r="A15" s="6" t="s">
        <v>38</v>
      </c>
      <c r="B15" s="72">
        <v>100000</v>
      </c>
      <c r="C15" s="7">
        <v>1000</v>
      </c>
      <c r="D15" s="90">
        <f>C15*D16</f>
        <v>200</v>
      </c>
      <c r="E15" s="91"/>
      <c r="F15" s="92"/>
      <c r="G15" s="90">
        <f>D15*G16</f>
        <v>3</v>
      </c>
      <c r="H15" s="91"/>
      <c r="I15" s="91"/>
      <c r="J15" s="77">
        <f t="shared" si="0"/>
        <v>33333.333333333336</v>
      </c>
      <c r="K15" s="56"/>
      <c r="L15" s="77">
        <f t="shared" si="1"/>
        <v>333333.33333333326</v>
      </c>
      <c r="M15" s="24">
        <f>G15*M16</f>
        <v>0.30000000000000004</v>
      </c>
      <c r="N15" s="93">
        <f>M15*N16</f>
        <v>0.15000000000000002</v>
      </c>
      <c r="O15" s="94"/>
      <c r="P15" s="19">
        <f>N15*P16</f>
        <v>6.0000000000000012E-2</v>
      </c>
      <c r="Q15" s="63">
        <f>P15*Q16</f>
        <v>3.6000000000000004E-2</v>
      </c>
      <c r="R15" s="67"/>
      <c r="S15" s="45"/>
    </row>
    <row r="16" spans="1:19" x14ac:dyDescent="0.25">
      <c r="A16" s="20" t="s">
        <v>28</v>
      </c>
      <c r="B16" s="74"/>
      <c r="C16" s="25"/>
      <c r="D16" s="95">
        <v>0.2</v>
      </c>
      <c r="E16" s="96"/>
      <c r="F16" s="97"/>
      <c r="G16" s="98">
        <v>1.4999999999999999E-2</v>
      </c>
      <c r="H16" s="99"/>
      <c r="I16" s="99"/>
      <c r="J16" s="77"/>
      <c r="K16" s="57"/>
      <c r="L16" s="77"/>
      <c r="M16" s="26">
        <v>0.1</v>
      </c>
      <c r="N16" s="95">
        <v>0.5</v>
      </c>
      <c r="O16" s="97"/>
      <c r="P16" s="27">
        <v>0.4</v>
      </c>
      <c r="Q16" s="22">
        <v>0.6</v>
      </c>
      <c r="R16" s="58"/>
      <c r="S16" s="46"/>
    </row>
    <row r="17" spans="1:19" ht="30" x14ac:dyDescent="0.25">
      <c r="A17" s="6" t="s">
        <v>39</v>
      </c>
      <c r="B17" s="72">
        <v>300000</v>
      </c>
      <c r="C17" s="7">
        <v>200</v>
      </c>
      <c r="D17" s="90">
        <f>C17*D18</f>
        <v>30</v>
      </c>
      <c r="E17" s="91"/>
      <c r="F17" s="92"/>
      <c r="G17" s="90">
        <f>D17*G18</f>
        <v>4.5</v>
      </c>
      <c r="H17" s="91"/>
      <c r="I17" s="91"/>
      <c r="J17" s="77">
        <f t="shared" si="0"/>
        <v>66666.666666666672</v>
      </c>
      <c r="K17" s="56"/>
      <c r="L17" s="77">
        <f t="shared" si="1"/>
        <v>666666.66666666663</v>
      </c>
      <c r="M17" s="24">
        <f>G17*M18</f>
        <v>0.45</v>
      </c>
      <c r="N17" s="93">
        <f>M17*N18</f>
        <v>0.22500000000000001</v>
      </c>
      <c r="O17" s="94"/>
      <c r="P17" s="19">
        <f>N17*P18</f>
        <v>9.0000000000000011E-2</v>
      </c>
      <c r="Q17" s="63">
        <f>P17*Q18</f>
        <v>5.4000000000000006E-2</v>
      </c>
      <c r="R17" s="67"/>
      <c r="S17" s="45"/>
    </row>
    <row r="18" spans="1:19" x14ac:dyDescent="0.25">
      <c r="A18" s="20" t="s">
        <v>28</v>
      </c>
      <c r="B18" s="74"/>
      <c r="C18" s="25"/>
      <c r="D18" s="95">
        <v>0.15</v>
      </c>
      <c r="E18" s="96"/>
      <c r="F18" s="97"/>
      <c r="G18" s="98">
        <v>0.15</v>
      </c>
      <c r="H18" s="99"/>
      <c r="I18" s="99"/>
      <c r="J18" s="77"/>
      <c r="K18" s="57"/>
      <c r="L18" s="77"/>
      <c r="M18" s="26">
        <v>0.1</v>
      </c>
      <c r="N18" s="95">
        <v>0.5</v>
      </c>
      <c r="O18" s="97"/>
      <c r="P18" s="27">
        <v>0.4</v>
      </c>
      <c r="Q18" s="22">
        <v>0.6</v>
      </c>
      <c r="R18" s="58"/>
      <c r="S18" s="46"/>
    </row>
    <row r="19" spans="1:19" x14ac:dyDescent="0.25">
      <c r="A19" s="6" t="s">
        <v>30</v>
      </c>
      <c r="B19" s="72">
        <v>700000</v>
      </c>
      <c r="C19" s="7">
        <v>560</v>
      </c>
      <c r="D19" s="90">
        <f>C19*D20</f>
        <v>56</v>
      </c>
      <c r="E19" s="91"/>
      <c r="F19" s="92"/>
      <c r="G19" s="90">
        <f>D19*G20</f>
        <v>11.200000000000001</v>
      </c>
      <c r="H19" s="91"/>
      <c r="I19" s="91"/>
      <c r="J19" s="77">
        <f t="shared" si="0"/>
        <v>62499.999999999993</v>
      </c>
      <c r="K19" s="56"/>
      <c r="L19" s="77">
        <f t="shared" si="1"/>
        <v>624999.99999999988</v>
      </c>
      <c r="M19" s="24">
        <f>G19*M20</f>
        <v>1.1200000000000001</v>
      </c>
      <c r="N19" s="93">
        <f>M19*N20</f>
        <v>0.56000000000000005</v>
      </c>
      <c r="O19" s="94"/>
      <c r="P19" s="19">
        <f>N19*P20</f>
        <v>0.22400000000000003</v>
      </c>
      <c r="Q19" s="63">
        <f>P19*Q20</f>
        <v>0.13440000000000002</v>
      </c>
      <c r="R19" s="67"/>
      <c r="S19" s="45"/>
    </row>
    <row r="20" spans="1:19" x14ac:dyDescent="0.25">
      <c r="A20" s="20" t="s">
        <v>28</v>
      </c>
      <c r="B20" s="74"/>
      <c r="C20" s="25"/>
      <c r="D20" s="95">
        <v>0.1</v>
      </c>
      <c r="E20" s="96"/>
      <c r="F20" s="97"/>
      <c r="G20" s="98">
        <v>0.2</v>
      </c>
      <c r="H20" s="99"/>
      <c r="I20" s="99"/>
      <c r="J20" s="77"/>
      <c r="K20" s="57"/>
      <c r="L20" s="77"/>
      <c r="M20" s="26">
        <v>0.1</v>
      </c>
      <c r="N20" s="95">
        <v>0.5</v>
      </c>
      <c r="O20" s="97"/>
      <c r="P20" s="27">
        <v>0.4</v>
      </c>
      <c r="Q20" s="22">
        <v>0.6</v>
      </c>
      <c r="R20" s="58"/>
      <c r="S20" s="46"/>
    </row>
    <row r="21" spans="1:19" x14ac:dyDescent="0.25">
      <c r="A21" s="6" t="s">
        <v>40</v>
      </c>
      <c r="B21" s="72">
        <v>150000</v>
      </c>
      <c r="C21" s="7">
        <v>50000</v>
      </c>
      <c r="D21" s="90">
        <f>C21*D22</f>
        <v>3000</v>
      </c>
      <c r="E21" s="91"/>
      <c r="F21" s="92"/>
      <c r="G21" s="90">
        <f>D21*G22</f>
        <v>45</v>
      </c>
      <c r="H21" s="91"/>
      <c r="I21" s="91"/>
      <c r="J21" s="77">
        <f t="shared" si="0"/>
        <v>3333.3333333333335</v>
      </c>
      <c r="K21" s="60"/>
      <c r="L21" s="77">
        <f t="shared" si="1"/>
        <v>33333.333333333336</v>
      </c>
      <c r="M21" s="24">
        <f>G21*M22</f>
        <v>4.5</v>
      </c>
      <c r="N21" s="93">
        <f>M21*N22</f>
        <v>2.25</v>
      </c>
      <c r="O21" s="94"/>
      <c r="P21" s="19">
        <f>N21*P22</f>
        <v>0.9</v>
      </c>
      <c r="Q21" s="63">
        <f>P21*Q22</f>
        <v>0.54</v>
      </c>
      <c r="R21" s="67"/>
      <c r="S21" s="45"/>
    </row>
    <row r="22" spans="1:19" x14ac:dyDescent="0.25">
      <c r="A22" s="20" t="s">
        <v>28</v>
      </c>
      <c r="B22" s="74"/>
      <c r="C22" s="25"/>
      <c r="D22" s="95">
        <v>0.06</v>
      </c>
      <c r="E22" s="96"/>
      <c r="F22" s="97"/>
      <c r="G22" s="98">
        <v>1.4999999999999999E-2</v>
      </c>
      <c r="H22" s="99"/>
      <c r="I22" s="99"/>
      <c r="J22" s="77"/>
      <c r="K22" s="57"/>
      <c r="L22" s="77"/>
      <c r="M22" s="26">
        <v>0.1</v>
      </c>
      <c r="N22" s="95">
        <v>0.5</v>
      </c>
      <c r="O22" s="97"/>
      <c r="P22" s="27">
        <v>0.4</v>
      </c>
      <c r="Q22" s="22">
        <v>0.6</v>
      </c>
      <c r="R22" s="58"/>
      <c r="S22" s="46"/>
    </row>
    <row r="23" spans="1:19" x14ac:dyDescent="0.25">
      <c r="A23" s="6" t="s">
        <v>41</v>
      </c>
      <c r="B23" s="72">
        <v>200000</v>
      </c>
      <c r="C23" s="7">
        <v>70000</v>
      </c>
      <c r="D23" s="90">
        <f>C23*D24</f>
        <v>4200</v>
      </c>
      <c r="E23" s="91"/>
      <c r="F23" s="92"/>
      <c r="G23" s="90">
        <f>D23*G24</f>
        <v>63</v>
      </c>
      <c r="H23" s="91"/>
      <c r="I23" s="91"/>
      <c r="J23" s="77">
        <f t="shared" si="0"/>
        <v>3174.6031746031745</v>
      </c>
      <c r="K23" s="60"/>
      <c r="L23" s="77">
        <f t="shared" si="1"/>
        <v>31746.031746031742</v>
      </c>
      <c r="M23" s="24">
        <f>G23*M24</f>
        <v>6.3000000000000007</v>
      </c>
      <c r="N23" s="93">
        <f>M23*N24</f>
        <v>3.1500000000000004</v>
      </c>
      <c r="O23" s="94"/>
      <c r="P23" s="19">
        <f>N23*P24</f>
        <v>1.2600000000000002</v>
      </c>
      <c r="Q23" s="63">
        <f>P23*Q24</f>
        <v>0.75600000000000012</v>
      </c>
      <c r="R23" s="67"/>
      <c r="S23" s="45"/>
    </row>
    <row r="24" spans="1:19" x14ac:dyDescent="0.25">
      <c r="A24" s="20" t="s">
        <v>28</v>
      </c>
      <c r="B24" s="75"/>
      <c r="C24" s="28"/>
      <c r="D24" s="95">
        <v>0.06</v>
      </c>
      <c r="E24" s="96"/>
      <c r="F24" s="97"/>
      <c r="G24" s="98">
        <v>1.4999999999999999E-2</v>
      </c>
      <c r="H24" s="99"/>
      <c r="I24" s="99"/>
      <c r="J24" s="77"/>
      <c r="K24" s="57"/>
      <c r="L24" s="77"/>
      <c r="M24" s="26">
        <v>0.1</v>
      </c>
      <c r="N24" s="95">
        <v>0.5</v>
      </c>
      <c r="O24" s="97"/>
      <c r="P24" s="27">
        <v>0.4</v>
      </c>
      <c r="Q24" s="22">
        <v>0.6</v>
      </c>
      <c r="R24" s="58"/>
      <c r="S24" s="46"/>
    </row>
    <row r="25" spans="1:19" ht="30" x14ac:dyDescent="0.25">
      <c r="A25" s="6" t="s">
        <v>42</v>
      </c>
      <c r="B25" s="72">
        <v>300000</v>
      </c>
      <c r="C25" s="7">
        <v>150000</v>
      </c>
      <c r="D25" s="90">
        <f>C25*D26</f>
        <v>6000</v>
      </c>
      <c r="E25" s="91"/>
      <c r="F25" s="92"/>
      <c r="G25" s="90">
        <f>D25*G26</f>
        <v>90</v>
      </c>
      <c r="H25" s="91"/>
      <c r="I25" s="91"/>
      <c r="J25" s="77">
        <f t="shared" si="0"/>
        <v>3333.3333333333335</v>
      </c>
      <c r="K25" s="60"/>
      <c r="L25" s="77">
        <f t="shared" si="1"/>
        <v>33333.333333333336</v>
      </c>
      <c r="M25" s="24">
        <f>G25*M26</f>
        <v>9</v>
      </c>
      <c r="N25" s="93">
        <f>M25*N26</f>
        <v>4.5</v>
      </c>
      <c r="O25" s="94"/>
      <c r="P25" s="19">
        <f>N25*P26</f>
        <v>1.8</v>
      </c>
      <c r="Q25" s="63">
        <f>P25*Q26</f>
        <v>1.08</v>
      </c>
      <c r="R25" s="67"/>
      <c r="S25" s="45"/>
    </row>
    <row r="26" spans="1:19" x14ac:dyDescent="0.25">
      <c r="A26" s="20" t="s">
        <v>28</v>
      </c>
      <c r="B26" s="75"/>
      <c r="C26" s="28"/>
      <c r="D26" s="95">
        <v>0.04</v>
      </c>
      <c r="E26" s="96"/>
      <c r="F26" s="97"/>
      <c r="G26" s="98">
        <v>1.4999999999999999E-2</v>
      </c>
      <c r="H26" s="99"/>
      <c r="I26" s="99"/>
      <c r="J26" s="77"/>
      <c r="K26" s="57"/>
      <c r="L26" s="77"/>
      <c r="M26" s="26">
        <v>0.1</v>
      </c>
      <c r="N26" s="95">
        <v>0.5</v>
      </c>
      <c r="O26" s="97"/>
      <c r="P26" s="27">
        <v>0.4</v>
      </c>
      <c r="Q26" s="22">
        <v>0.6</v>
      </c>
      <c r="R26" s="58"/>
      <c r="S26" s="46"/>
    </row>
    <row r="27" spans="1:19" x14ac:dyDescent="0.25">
      <c r="A27" s="6" t="s">
        <v>43</v>
      </c>
      <c r="B27" s="72">
        <v>50000</v>
      </c>
      <c r="C27" s="7">
        <v>34000</v>
      </c>
      <c r="D27" s="90">
        <f>C27*D28</f>
        <v>1360</v>
      </c>
      <c r="E27" s="91"/>
      <c r="F27" s="92"/>
      <c r="G27" s="90">
        <f>D27*G28</f>
        <v>20.399999999999999</v>
      </c>
      <c r="H27" s="91"/>
      <c r="I27" s="91"/>
      <c r="J27" s="77">
        <f t="shared" si="0"/>
        <v>2450.9803921568628</v>
      </c>
      <c r="K27" s="60"/>
      <c r="L27" s="77">
        <f t="shared" si="1"/>
        <v>24509.803921568626</v>
      </c>
      <c r="M27" s="24">
        <f>G27*M28</f>
        <v>2.04</v>
      </c>
      <c r="N27" s="93">
        <f>M27*N28</f>
        <v>1.02</v>
      </c>
      <c r="O27" s="94"/>
      <c r="P27" s="19">
        <f>N27*P28</f>
        <v>0.40800000000000003</v>
      </c>
      <c r="Q27" s="63">
        <f>P27*Q28</f>
        <v>0.24480000000000002</v>
      </c>
      <c r="R27" s="67"/>
      <c r="S27" s="45"/>
    </row>
    <row r="28" spans="1:19" x14ac:dyDescent="0.25">
      <c r="A28" s="20" t="s">
        <v>28</v>
      </c>
      <c r="B28" s="75"/>
      <c r="C28" s="28"/>
      <c r="D28" s="95">
        <v>0.04</v>
      </c>
      <c r="E28" s="96"/>
      <c r="F28" s="97"/>
      <c r="G28" s="98">
        <v>1.4999999999999999E-2</v>
      </c>
      <c r="H28" s="99"/>
      <c r="I28" s="99"/>
      <c r="J28" s="77"/>
      <c r="K28" s="57"/>
      <c r="L28" s="77"/>
      <c r="M28" s="26">
        <v>0.1</v>
      </c>
      <c r="N28" s="95">
        <v>0.5</v>
      </c>
      <c r="O28" s="97"/>
      <c r="P28" s="27">
        <v>0.4</v>
      </c>
      <c r="Q28" s="22">
        <v>0.6</v>
      </c>
      <c r="R28" s="58"/>
      <c r="S28" s="46"/>
    </row>
    <row r="29" spans="1:19" ht="30" x14ac:dyDescent="0.25">
      <c r="A29" s="6" t="s">
        <v>31</v>
      </c>
      <c r="B29" s="72">
        <v>2000000</v>
      </c>
      <c r="C29" s="7">
        <v>6800</v>
      </c>
      <c r="D29" s="90">
        <f>C29*D30</f>
        <v>1020</v>
      </c>
      <c r="E29" s="91"/>
      <c r="F29" s="92"/>
      <c r="G29" s="90">
        <f>D29*G30</f>
        <v>51</v>
      </c>
      <c r="H29" s="91"/>
      <c r="I29" s="91"/>
      <c r="J29" s="77">
        <f t="shared" si="0"/>
        <v>39215.686274509804</v>
      </c>
      <c r="K29" s="60"/>
      <c r="L29" s="77">
        <f t="shared" si="1"/>
        <v>392156.86274509801</v>
      </c>
      <c r="M29" s="24">
        <f>G29*M30</f>
        <v>5.1000000000000005</v>
      </c>
      <c r="N29" s="93">
        <f>M29*N30</f>
        <v>2.5500000000000003</v>
      </c>
      <c r="O29" s="94"/>
      <c r="P29" s="19">
        <f>N29*P30</f>
        <v>1.0200000000000002</v>
      </c>
      <c r="Q29" s="63">
        <f>P29*Q30</f>
        <v>0.6120000000000001</v>
      </c>
      <c r="R29" s="67"/>
      <c r="S29" s="45"/>
    </row>
    <row r="30" spans="1:19" x14ac:dyDescent="0.25">
      <c r="A30" s="20" t="s">
        <v>28</v>
      </c>
      <c r="B30" s="75"/>
      <c r="C30" s="28"/>
      <c r="D30" s="95">
        <v>0.15</v>
      </c>
      <c r="E30" s="96"/>
      <c r="F30" s="97"/>
      <c r="G30" s="98">
        <v>0.05</v>
      </c>
      <c r="H30" s="99"/>
      <c r="I30" s="99"/>
      <c r="J30" s="77"/>
      <c r="K30" s="57"/>
      <c r="L30" s="77"/>
      <c r="M30" s="26">
        <v>0.1</v>
      </c>
      <c r="N30" s="95">
        <v>0.5</v>
      </c>
      <c r="O30" s="97"/>
      <c r="P30" s="27">
        <v>0.4</v>
      </c>
      <c r="Q30" s="22">
        <v>0.6</v>
      </c>
      <c r="R30" s="58"/>
      <c r="S30" s="46"/>
    </row>
    <row r="31" spans="1:19" x14ac:dyDescent="0.25">
      <c r="A31" s="6" t="s">
        <v>32</v>
      </c>
      <c r="B31" s="72">
        <v>1200000</v>
      </c>
      <c r="C31" s="7">
        <v>5000</v>
      </c>
      <c r="D31" s="90">
        <f>C31*D32</f>
        <v>1000</v>
      </c>
      <c r="E31" s="91"/>
      <c r="F31" s="92"/>
      <c r="G31" s="90">
        <f>D31*G32</f>
        <v>50</v>
      </c>
      <c r="H31" s="91"/>
      <c r="I31" s="91"/>
      <c r="J31" s="77">
        <f t="shared" si="0"/>
        <v>24000</v>
      </c>
      <c r="K31" s="60"/>
      <c r="L31" s="77">
        <f t="shared" si="1"/>
        <v>240000</v>
      </c>
      <c r="M31" s="24">
        <f>G31*M32</f>
        <v>5</v>
      </c>
      <c r="N31" s="93">
        <f>M31*N32</f>
        <v>2.5</v>
      </c>
      <c r="O31" s="94"/>
      <c r="P31" s="19">
        <f>N31*P32</f>
        <v>1</v>
      </c>
      <c r="Q31" s="63">
        <f>P31*Q32</f>
        <v>0.6</v>
      </c>
      <c r="R31" s="67"/>
      <c r="S31" s="45"/>
    </row>
    <row r="32" spans="1:19" x14ac:dyDescent="0.25">
      <c r="A32" s="20" t="s">
        <v>28</v>
      </c>
      <c r="B32" s="75"/>
      <c r="C32" s="28"/>
      <c r="D32" s="95">
        <v>0.2</v>
      </c>
      <c r="E32" s="96"/>
      <c r="F32" s="97"/>
      <c r="G32" s="98">
        <v>0.05</v>
      </c>
      <c r="H32" s="99"/>
      <c r="I32" s="99"/>
      <c r="J32" s="77"/>
      <c r="K32" s="57"/>
      <c r="L32" s="77"/>
      <c r="M32" s="26">
        <v>0.1</v>
      </c>
      <c r="N32" s="95">
        <v>0.5</v>
      </c>
      <c r="O32" s="97"/>
      <c r="P32" s="27">
        <v>0.4</v>
      </c>
      <c r="Q32" s="22">
        <v>0.6</v>
      </c>
      <c r="R32" s="58"/>
      <c r="S32" s="46"/>
    </row>
    <row r="33" spans="1:21" x14ac:dyDescent="0.25">
      <c r="A33" s="6" t="s">
        <v>44</v>
      </c>
      <c r="B33" s="72">
        <v>100000</v>
      </c>
      <c r="C33" s="7">
        <v>7200</v>
      </c>
      <c r="D33" s="90">
        <f>C33*D34</f>
        <v>360</v>
      </c>
      <c r="E33" s="91"/>
      <c r="F33" s="92"/>
      <c r="G33" s="90">
        <f>D33*G34</f>
        <v>18</v>
      </c>
      <c r="H33" s="91"/>
      <c r="I33" s="91"/>
      <c r="J33" s="77">
        <f t="shared" si="0"/>
        <v>5555.5555555555557</v>
      </c>
      <c r="K33" s="60"/>
      <c r="L33" s="77">
        <f t="shared" si="1"/>
        <v>55555.555555555555</v>
      </c>
      <c r="M33" s="52">
        <f>G33*M34</f>
        <v>1.8</v>
      </c>
      <c r="N33" s="93">
        <f>M33*N34</f>
        <v>0.9</v>
      </c>
      <c r="O33" s="94"/>
      <c r="P33" s="19">
        <f>N33*P34</f>
        <v>0.36000000000000004</v>
      </c>
      <c r="Q33" s="63">
        <f>P33*Q34</f>
        <v>0.21600000000000003</v>
      </c>
      <c r="R33" s="67"/>
      <c r="S33" s="45"/>
    </row>
    <row r="34" spans="1:21" x14ac:dyDescent="0.25">
      <c r="A34" s="20" t="s">
        <v>28</v>
      </c>
      <c r="B34" s="76"/>
      <c r="C34" s="29"/>
      <c r="D34" s="95">
        <v>0.05</v>
      </c>
      <c r="E34" s="96"/>
      <c r="F34" s="97"/>
      <c r="G34" s="98">
        <v>0.05</v>
      </c>
      <c r="H34" s="99"/>
      <c r="I34" s="99"/>
      <c r="J34" s="77"/>
      <c r="K34" s="57"/>
      <c r="L34" s="77"/>
      <c r="M34" s="26">
        <v>0.1</v>
      </c>
      <c r="N34" s="95">
        <v>0.5</v>
      </c>
      <c r="O34" s="97"/>
      <c r="P34" s="30">
        <v>0.4</v>
      </c>
      <c r="Q34" s="22">
        <v>0.6</v>
      </c>
      <c r="R34" s="58"/>
      <c r="S34" s="46"/>
    </row>
    <row r="35" spans="1:21" x14ac:dyDescent="0.25">
      <c r="A35" s="6" t="s">
        <v>45</v>
      </c>
      <c r="B35" s="72">
        <v>600000</v>
      </c>
      <c r="C35" s="7">
        <v>300</v>
      </c>
      <c r="D35" s="90">
        <f>C35*D36</f>
        <v>60</v>
      </c>
      <c r="E35" s="91"/>
      <c r="F35" s="92"/>
      <c r="G35" s="90">
        <f>D35*G36</f>
        <v>36</v>
      </c>
      <c r="H35" s="91"/>
      <c r="I35" s="91"/>
      <c r="J35" s="77">
        <f t="shared" si="0"/>
        <v>16666.666666666668</v>
      </c>
      <c r="K35" s="60"/>
      <c r="L35" s="77">
        <f t="shared" si="1"/>
        <v>166666.66666666666</v>
      </c>
      <c r="M35" s="52">
        <f>G35*M36</f>
        <v>3.6</v>
      </c>
      <c r="N35" s="93">
        <f>M35*N36</f>
        <v>1.8</v>
      </c>
      <c r="O35" s="94"/>
      <c r="P35" s="19">
        <f>N35*P36</f>
        <v>0.72000000000000008</v>
      </c>
      <c r="Q35" s="63">
        <f>P35*Q36</f>
        <v>0.43200000000000005</v>
      </c>
      <c r="R35" s="67"/>
      <c r="S35" s="45"/>
    </row>
    <row r="36" spans="1:21" x14ac:dyDescent="0.25">
      <c r="A36" s="20" t="s">
        <v>28</v>
      </c>
      <c r="B36" s="74"/>
      <c r="C36" s="25"/>
      <c r="D36" s="95">
        <v>0.2</v>
      </c>
      <c r="E36" s="96"/>
      <c r="F36" s="97"/>
      <c r="G36" s="98">
        <v>0.6</v>
      </c>
      <c r="H36" s="99"/>
      <c r="I36" s="99"/>
      <c r="J36" s="77"/>
      <c r="K36" s="57"/>
      <c r="L36" s="77"/>
      <c r="M36" s="26">
        <v>0.1</v>
      </c>
      <c r="N36" s="95">
        <v>0.5</v>
      </c>
      <c r="O36" s="97"/>
      <c r="P36" s="27">
        <v>0.4</v>
      </c>
      <c r="Q36" s="22">
        <v>0.6</v>
      </c>
      <c r="R36" s="58"/>
      <c r="S36" s="46"/>
    </row>
    <row r="37" spans="1:21" ht="45" x14ac:dyDescent="0.25">
      <c r="A37" s="6" t="s">
        <v>33</v>
      </c>
      <c r="B37" s="72">
        <v>150000</v>
      </c>
      <c r="C37" s="7">
        <v>2000</v>
      </c>
      <c r="D37" s="90">
        <f>C37*D38</f>
        <v>100</v>
      </c>
      <c r="E37" s="91"/>
      <c r="F37" s="92"/>
      <c r="G37" s="90">
        <f>D37*G38</f>
        <v>5</v>
      </c>
      <c r="H37" s="91"/>
      <c r="I37" s="91"/>
      <c r="J37" s="77">
        <f t="shared" si="0"/>
        <v>30000</v>
      </c>
      <c r="K37" s="60"/>
      <c r="L37" s="77">
        <f t="shared" si="1"/>
        <v>300000</v>
      </c>
      <c r="M37" s="52">
        <f>G37*M38</f>
        <v>0.5</v>
      </c>
      <c r="N37" s="93">
        <f>M37*N38</f>
        <v>0.25</v>
      </c>
      <c r="O37" s="94"/>
      <c r="P37" s="19">
        <f>N37*P38</f>
        <v>0.1</v>
      </c>
      <c r="Q37" s="63">
        <f>P37*Q38</f>
        <v>0.06</v>
      </c>
      <c r="R37" s="67"/>
      <c r="S37" s="45"/>
    </row>
    <row r="38" spans="1:21" x14ac:dyDescent="0.25">
      <c r="A38" s="20" t="s">
        <v>28</v>
      </c>
      <c r="B38" s="76"/>
      <c r="C38" s="29"/>
      <c r="D38" s="95">
        <v>0.05</v>
      </c>
      <c r="E38" s="96"/>
      <c r="F38" s="97"/>
      <c r="G38" s="98">
        <v>0.05</v>
      </c>
      <c r="H38" s="99"/>
      <c r="I38" s="99"/>
      <c r="J38" s="77"/>
      <c r="K38" s="57"/>
      <c r="L38" s="77"/>
      <c r="M38" s="26">
        <v>0.1</v>
      </c>
      <c r="N38" s="95">
        <v>0.5</v>
      </c>
      <c r="O38" s="97"/>
      <c r="P38" s="30">
        <v>0.4</v>
      </c>
      <c r="Q38" s="22">
        <v>0.6</v>
      </c>
      <c r="R38" s="58"/>
      <c r="S38" s="46"/>
    </row>
    <row r="39" spans="1:21" x14ac:dyDescent="0.25">
      <c r="A39" s="6" t="s">
        <v>34</v>
      </c>
      <c r="B39" s="72">
        <v>200000</v>
      </c>
      <c r="C39" s="7">
        <v>25000</v>
      </c>
      <c r="D39" s="90">
        <f>C39*D40</f>
        <v>1250</v>
      </c>
      <c r="E39" s="91"/>
      <c r="F39" s="92"/>
      <c r="G39" s="90">
        <f>D39*G40</f>
        <v>62.5</v>
      </c>
      <c r="H39" s="91"/>
      <c r="I39" s="91"/>
      <c r="J39" s="77">
        <f t="shared" si="0"/>
        <v>3200</v>
      </c>
      <c r="K39" s="60"/>
      <c r="L39" s="77">
        <f t="shared" si="1"/>
        <v>32000</v>
      </c>
      <c r="M39" s="52">
        <f>G39*M40</f>
        <v>6.25</v>
      </c>
      <c r="N39" s="93">
        <f>M39*N40</f>
        <v>3.125</v>
      </c>
      <c r="O39" s="94"/>
      <c r="P39" s="19">
        <f>N39*P40</f>
        <v>1.25</v>
      </c>
      <c r="Q39" s="63">
        <f>P39*Q40</f>
        <v>0.75</v>
      </c>
      <c r="R39" s="67"/>
      <c r="S39" s="45"/>
    </row>
    <row r="40" spans="1:21" x14ac:dyDescent="0.25">
      <c r="A40" s="20" t="s">
        <v>28</v>
      </c>
      <c r="B40" s="76"/>
      <c r="C40" s="29"/>
      <c r="D40" s="95">
        <v>0.05</v>
      </c>
      <c r="E40" s="96"/>
      <c r="F40" s="97"/>
      <c r="G40" s="98">
        <v>0.05</v>
      </c>
      <c r="H40" s="99"/>
      <c r="I40" s="99"/>
      <c r="J40" s="77"/>
      <c r="K40" s="57"/>
      <c r="L40" s="77"/>
      <c r="M40" s="26">
        <v>0.1</v>
      </c>
      <c r="N40" s="95">
        <v>0.5</v>
      </c>
      <c r="O40" s="97"/>
      <c r="P40" s="30">
        <v>0.4</v>
      </c>
      <c r="Q40" s="22">
        <v>0.6</v>
      </c>
      <c r="R40" s="58"/>
      <c r="S40" s="46"/>
    </row>
    <row r="41" spans="1:21" ht="30" x14ac:dyDescent="0.25">
      <c r="A41" s="6" t="s">
        <v>46</v>
      </c>
      <c r="B41" s="72">
        <v>150000</v>
      </c>
      <c r="C41" s="7">
        <v>250000</v>
      </c>
      <c r="D41" s="90">
        <f>C41*D42</f>
        <v>2500</v>
      </c>
      <c r="E41" s="91"/>
      <c r="F41" s="92"/>
      <c r="G41" s="90">
        <f>D41*G42</f>
        <v>25</v>
      </c>
      <c r="H41" s="91"/>
      <c r="I41" s="91"/>
      <c r="J41" s="77">
        <f t="shared" si="0"/>
        <v>6000</v>
      </c>
      <c r="K41" s="60"/>
      <c r="L41" s="77">
        <f t="shared" si="1"/>
        <v>60000</v>
      </c>
      <c r="M41" s="52">
        <f>G41*M42</f>
        <v>2.5</v>
      </c>
      <c r="N41" s="93">
        <f>M41*N42</f>
        <v>1.25</v>
      </c>
      <c r="O41" s="94"/>
      <c r="P41" s="19">
        <f>N41*P42</f>
        <v>0.5</v>
      </c>
      <c r="Q41" s="63">
        <f>P41*Q42</f>
        <v>0.3</v>
      </c>
      <c r="R41" s="67"/>
      <c r="S41" s="45"/>
    </row>
    <row r="42" spans="1:21" x14ac:dyDescent="0.25">
      <c r="A42" s="20" t="s">
        <v>28</v>
      </c>
      <c r="B42" s="76"/>
      <c r="C42" s="29"/>
      <c r="D42" s="98">
        <v>0.01</v>
      </c>
      <c r="E42" s="99"/>
      <c r="F42" s="103"/>
      <c r="G42" s="98">
        <v>0.01</v>
      </c>
      <c r="H42" s="99"/>
      <c r="I42" s="99"/>
      <c r="J42" s="77"/>
      <c r="K42" s="57"/>
      <c r="L42" s="77"/>
      <c r="M42" s="27">
        <v>0.1</v>
      </c>
      <c r="N42" s="95">
        <v>0.5</v>
      </c>
      <c r="O42" s="97"/>
      <c r="P42" s="30">
        <v>0.4</v>
      </c>
      <c r="Q42" s="22">
        <v>0.6</v>
      </c>
      <c r="R42" s="58"/>
      <c r="S42" s="46"/>
    </row>
    <row r="43" spans="1:21" ht="30" x14ac:dyDescent="0.25">
      <c r="A43" s="6" t="s">
        <v>35</v>
      </c>
      <c r="B43" s="72">
        <v>500000</v>
      </c>
      <c r="C43" s="7">
        <v>500000</v>
      </c>
      <c r="D43" s="90">
        <f>C43*D44</f>
        <v>5000</v>
      </c>
      <c r="E43" s="91"/>
      <c r="F43" s="92"/>
      <c r="G43" s="90">
        <f>D43*G44</f>
        <v>50</v>
      </c>
      <c r="H43" s="91"/>
      <c r="I43" s="91"/>
      <c r="J43" s="77">
        <f t="shared" si="0"/>
        <v>10000</v>
      </c>
      <c r="K43" s="60"/>
      <c r="L43" s="77">
        <f t="shared" si="1"/>
        <v>100000</v>
      </c>
      <c r="M43" s="52">
        <f>G43*M44</f>
        <v>5</v>
      </c>
      <c r="N43" s="93">
        <f>M43*N44</f>
        <v>2.5</v>
      </c>
      <c r="O43" s="94"/>
      <c r="P43" s="19">
        <f>N43*P44</f>
        <v>1</v>
      </c>
      <c r="Q43" s="63">
        <f>P43*Q44</f>
        <v>0.6</v>
      </c>
      <c r="R43" s="67"/>
      <c r="S43" s="45"/>
    </row>
    <row r="44" spans="1:21" x14ac:dyDescent="0.25">
      <c r="A44" s="20" t="s">
        <v>28</v>
      </c>
      <c r="B44" s="76"/>
      <c r="C44" s="29"/>
      <c r="D44" s="98">
        <v>0.01</v>
      </c>
      <c r="E44" s="99"/>
      <c r="F44" s="103"/>
      <c r="G44" s="98">
        <v>0.01</v>
      </c>
      <c r="H44" s="99"/>
      <c r="I44" s="99"/>
      <c r="J44" s="77"/>
      <c r="K44" s="57"/>
      <c r="L44" s="77"/>
      <c r="M44" s="27">
        <v>0.1</v>
      </c>
      <c r="N44" s="95">
        <v>0.5</v>
      </c>
      <c r="O44" s="97"/>
      <c r="P44" s="30">
        <v>0.4</v>
      </c>
      <c r="Q44" s="22">
        <v>0.6</v>
      </c>
      <c r="R44" s="58"/>
      <c r="S44" s="46"/>
    </row>
    <row r="45" spans="1:21" ht="30" x14ac:dyDescent="0.25">
      <c r="A45" s="6" t="s">
        <v>36</v>
      </c>
      <c r="B45" s="72">
        <v>200000</v>
      </c>
      <c r="C45" s="7">
        <v>1200</v>
      </c>
      <c r="D45" s="90">
        <f>C45*D46</f>
        <v>240</v>
      </c>
      <c r="E45" s="91"/>
      <c r="F45" s="92"/>
      <c r="G45" s="90">
        <f>D45*G46</f>
        <v>24</v>
      </c>
      <c r="H45" s="91"/>
      <c r="I45" s="91"/>
      <c r="J45" s="77">
        <f t="shared" si="0"/>
        <v>8333.3333333333339</v>
      </c>
      <c r="K45" s="60"/>
      <c r="L45" s="77">
        <f t="shared" si="1"/>
        <v>16666.666666666668</v>
      </c>
      <c r="M45" s="52">
        <f>G45*M46</f>
        <v>12</v>
      </c>
      <c r="N45" s="93">
        <f>M45*N46</f>
        <v>6</v>
      </c>
      <c r="O45" s="94"/>
      <c r="P45" s="19">
        <f>N45*P46</f>
        <v>2.4000000000000004</v>
      </c>
      <c r="Q45" s="63">
        <f>P45*Q46</f>
        <v>1.4400000000000002</v>
      </c>
      <c r="R45" s="67"/>
      <c r="S45" s="45"/>
    </row>
    <row r="46" spans="1:21" ht="60" x14ac:dyDescent="0.25">
      <c r="A46" s="20" t="s">
        <v>28</v>
      </c>
      <c r="B46" s="73"/>
      <c r="C46" s="21"/>
      <c r="D46" s="95">
        <v>0.2</v>
      </c>
      <c r="E46" s="96"/>
      <c r="F46" s="97"/>
      <c r="G46" s="98">
        <v>0.1</v>
      </c>
      <c r="H46" s="99"/>
      <c r="I46" s="99"/>
      <c r="J46" s="59"/>
      <c r="K46" s="57"/>
      <c r="L46" s="77"/>
      <c r="M46" s="26">
        <v>0.5</v>
      </c>
      <c r="N46" s="95">
        <v>0.5</v>
      </c>
      <c r="O46" s="97"/>
      <c r="P46" s="23">
        <v>0.4</v>
      </c>
      <c r="Q46" s="22">
        <v>0.6</v>
      </c>
      <c r="R46" s="81">
        <f>B7/((100*P7)+(900*Q7))</f>
        <v>1050.6465517241379</v>
      </c>
      <c r="S46" s="64" t="s">
        <v>55</v>
      </c>
      <c r="T46" s="48" t="s">
        <v>56</v>
      </c>
      <c r="U46" s="48" t="s">
        <v>60</v>
      </c>
    </row>
    <row r="47" spans="1:21" s="31" customFormat="1" ht="18.75" x14ac:dyDescent="0.3">
      <c r="B47" s="68"/>
      <c r="D47" s="100"/>
      <c r="E47" s="100"/>
      <c r="F47" s="100"/>
      <c r="G47" s="101"/>
      <c r="H47" s="101"/>
      <c r="I47" s="101"/>
      <c r="J47" s="32"/>
      <c r="K47" s="32"/>
      <c r="L47" s="32"/>
      <c r="M47" s="32"/>
      <c r="N47" s="101"/>
      <c r="O47" s="102"/>
      <c r="P47" s="32"/>
      <c r="Q47" s="32"/>
      <c r="R47" s="78">
        <f>R46/S47</f>
        <v>9.7734562951082599E-2</v>
      </c>
      <c r="S47" s="33">
        <v>10750</v>
      </c>
      <c r="T47" s="33">
        <f>(P7*100)*10750</f>
        <v>12470000.000000002</v>
      </c>
      <c r="U47" s="33">
        <f>(Q7*900)*S47</f>
        <v>67338000.000000015</v>
      </c>
    </row>
    <row r="48" spans="1:21" s="25" customFormat="1" x14ac:dyDescent="0.25">
      <c r="B48" s="69"/>
      <c r="D48" s="82"/>
      <c r="E48" s="82"/>
      <c r="F48" s="82"/>
      <c r="G48" s="82"/>
      <c r="H48" s="82"/>
      <c r="I48" s="82"/>
      <c r="J48" s="27"/>
      <c r="M48" s="27"/>
      <c r="N48" s="82"/>
      <c r="O48" s="82"/>
      <c r="P48" s="27"/>
      <c r="Q48" s="27"/>
      <c r="R48" s="27"/>
      <c r="S48" s="47"/>
    </row>
  </sheetData>
  <mergeCells count="133">
    <mergeCell ref="D4:I4"/>
    <mergeCell ref="N4:O4"/>
    <mergeCell ref="K5:K6"/>
    <mergeCell ref="D7:F7"/>
    <mergeCell ref="G7:I7"/>
    <mergeCell ref="N7:O7"/>
    <mergeCell ref="D8:F8"/>
    <mergeCell ref="G8:I8"/>
    <mergeCell ref="N8:O8"/>
    <mergeCell ref="D9:F9"/>
    <mergeCell ref="G9:I9"/>
    <mergeCell ref="N9:O9"/>
    <mergeCell ref="D10:F10"/>
    <mergeCell ref="G10:I10"/>
    <mergeCell ref="N10:O10"/>
    <mergeCell ref="D11:F11"/>
    <mergeCell ref="G11:I11"/>
    <mergeCell ref="N11:O11"/>
    <mergeCell ref="D12:F12"/>
    <mergeCell ref="G12:I12"/>
    <mergeCell ref="N12:O12"/>
    <mergeCell ref="D13:F13"/>
    <mergeCell ref="G13:I13"/>
    <mergeCell ref="N13:O13"/>
    <mergeCell ref="D14:F14"/>
    <mergeCell ref="G14:I14"/>
    <mergeCell ref="N14:O14"/>
    <mergeCell ref="D15:F15"/>
    <mergeCell ref="G15:I15"/>
    <mergeCell ref="N15:O15"/>
    <mergeCell ref="D16:F16"/>
    <mergeCell ref="G16:I16"/>
    <mergeCell ref="N16:O16"/>
    <mergeCell ref="D17:F17"/>
    <mergeCell ref="G17:I17"/>
    <mergeCell ref="N17:O17"/>
    <mergeCell ref="D18:F18"/>
    <mergeCell ref="G18:I18"/>
    <mergeCell ref="N18:O18"/>
    <mergeCell ref="D19:F19"/>
    <mergeCell ref="G19:I19"/>
    <mergeCell ref="N19:O19"/>
    <mergeCell ref="D20:F20"/>
    <mergeCell ref="G20:I20"/>
    <mergeCell ref="N20:O20"/>
    <mergeCell ref="D21:F21"/>
    <mergeCell ref="G21:I21"/>
    <mergeCell ref="N21:O21"/>
    <mergeCell ref="D22:F22"/>
    <mergeCell ref="G22:I22"/>
    <mergeCell ref="N22:O22"/>
    <mergeCell ref="D23:F23"/>
    <mergeCell ref="G23:I23"/>
    <mergeCell ref="N23:O23"/>
    <mergeCell ref="D24:F24"/>
    <mergeCell ref="G24:I24"/>
    <mergeCell ref="N24:O24"/>
    <mergeCell ref="D25:F25"/>
    <mergeCell ref="G25:I25"/>
    <mergeCell ref="N25:O25"/>
    <mergeCell ref="D26:F26"/>
    <mergeCell ref="G26:I26"/>
    <mergeCell ref="N26:O26"/>
    <mergeCell ref="D27:F27"/>
    <mergeCell ref="G27:I27"/>
    <mergeCell ref="N27:O27"/>
    <mergeCell ref="D28:F28"/>
    <mergeCell ref="G28:I28"/>
    <mergeCell ref="N28:O28"/>
    <mergeCell ref="D29:F29"/>
    <mergeCell ref="G29:I29"/>
    <mergeCell ref="N29:O29"/>
    <mergeCell ref="D30:F30"/>
    <mergeCell ref="G30:I30"/>
    <mergeCell ref="N30:O30"/>
    <mergeCell ref="D31:F31"/>
    <mergeCell ref="G31:I31"/>
    <mergeCell ref="N31:O31"/>
    <mergeCell ref="D32:F32"/>
    <mergeCell ref="G32:I32"/>
    <mergeCell ref="N32:O32"/>
    <mergeCell ref="D33:F33"/>
    <mergeCell ref="G33:I33"/>
    <mergeCell ref="N33:O33"/>
    <mergeCell ref="D34:F34"/>
    <mergeCell ref="G34:I34"/>
    <mergeCell ref="N34:O34"/>
    <mergeCell ref="D35:F35"/>
    <mergeCell ref="G35:I35"/>
    <mergeCell ref="N35:O35"/>
    <mergeCell ref="D36:F36"/>
    <mergeCell ref="G36:I36"/>
    <mergeCell ref="N36:O36"/>
    <mergeCell ref="D37:F37"/>
    <mergeCell ref="G37:I37"/>
    <mergeCell ref="N37:O37"/>
    <mergeCell ref="D38:F38"/>
    <mergeCell ref="G38:I38"/>
    <mergeCell ref="N38:O38"/>
    <mergeCell ref="N44:O44"/>
    <mergeCell ref="D39:F39"/>
    <mergeCell ref="G39:I39"/>
    <mergeCell ref="N39:O39"/>
    <mergeCell ref="D40:F40"/>
    <mergeCell ref="G40:I40"/>
    <mergeCell ref="N40:O40"/>
    <mergeCell ref="D41:F41"/>
    <mergeCell ref="G41:I41"/>
    <mergeCell ref="N41:O41"/>
    <mergeCell ref="D48:F48"/>
    <mergeCell ref="G48:I48"/>
    <mergeCell ref="N48:O48"/>
    <mergeCell ref="J4:J6"/>
    <mergeCell ref="L4:L6"/>
    <mergeCell ref="B4:B6"/>
    <mergeCell ref="R4:R6"/>
    <mergeCell ref="D45:F45"/>
    <mergeCell ref="G45:I45"/>
    <mergeCell ref="N45:O45"/>
    <mergeCell ref="D46:F46"/>
    <mergeCell ref="G46:I46"/>
    <mergeCell ref="N46:O46"/>
    <mergeCell ref="D47:F47"/>
    <mergeCell ref="G47:I47"/>
    <mergeCell ref="N47:O47"/>
    <mergeCell ref="D42:F42"/>
    <mergeCell ref="G42:I42"/>
    <mergeCell ref="N42:O42"/>
    <mergeCell ref="D43:F43"/>
    <mergeCell ref="G43:I43"/>
    <mergeCell ref="N43:O43"/>
    <mergeCell ref="D44:F44"/>
    <mergeCell ref="G44:I44"/>
  </mergeCells>
  <pageMargins left="0.70078740157480324" right="0.70078740157480324" top="0.75196850393700787" bottom="0.75196850393700787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ВОРОНКА МАРКЕТИНГА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Анна Боровая</cp:lastModifiedBy>
  <cp:revision>46</cp:revision>
  <dcterms:created xsi:type="dcterms:W3CDTF">2023-12-11T12:35:43Z</dcterms:created>
  <dcterms:modified xsi:type="dcterms:W3CDTF">2024-10-10T17:40:15Z</dcterms:modified>
</cp:coreProperties>
</file>